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istrator\Desktop\资格复审2021\递补资格复审\"/>
    </mc:Choice>
  </mc:AlternateContent>
  <bookViews>
    <workbookView xWindow="480" yWindow="90" windowWidth="19395" windowHeight="8520"/>
  </bookViews>
  <sheets>
    <sheet name="递补资格复审人员名单" sheetId="3" r:id="rId1"/>
  </sheets>
  <calcPr calcId="152511"/>
</workbook>
</file>

<file path=xl/calcChain.xml><?xml version="1.0" encoding="utf-8"?>
<calcChain xmlns="http://schemas.openxmlformats.org/spreadsheetml/2006/main">
  <c r="B3" i="3" l="1"/>
  <c r="C3" i="3"/>
  <c r="D3" i="3"/>
  <c r="G3" i="3"/>
  <c r="B4" i="3"/>
  <c r="C4" i="3"/>
  <c r="D4" i="3"/>
  <c r="G4" i="3"/>
  <c r="B5" i="3"/>
  <c r="C5" i="3"/>
  <c r="D5" i="3"/>
  <c r="G5" i="3"/>
  <c r="B6" i="3"/>
  <c r="C6" i="3"/>
  <c r="D6" i="3"/>
  <c r="G6" i="3"/>
  <c r="B7" i="3"/>
  <c r="C7" i="3"/>
  <c r="D7" i="3"/>
  <c r="G7" i="3"/>
  <c r="B8" i="3"/>
  <c r="C8" i="3"/>
  <c r="D8" i="3"/>
  <c r="G8" i="3"/>
  <c r="B9" i="3"/>
  <c r="C9" i="3"/>
  <c r="D9" i="3"/>
  <c r="G9" i="3"/>
  <c r="B10" i="3"/>
  <c r="C10" i="3"/>
  <c r="D10" i="3"/>
  <c r="G10" i="3"/>
  <c r="B11" i="3"/>
  <c r="C11" i="3"/>
  <c r="D11" i="3"/>
  <c r="G11" i="3"/>
  <c r="B12" i="3"/>
  <c r="C12" i="3"/>
  <c r="D12" i="3"/>
  <c r="G12" i="3"/>
  <c r="B13" i="3"/>
  <c r="C13" i="3"/>
  <c r="D13" i="3"/>
  <c r="G13" i="3"/>
  <c r="B14" i="3"/>
  <c r="C14" i="3"/>
  <c r="D14" i="3"/>
  <c r="G14" i="3"/>
  <c r="B15" i="3"/>
  <c r="C15" i="3"/>
  <c r="D15" i="3"/>
  <c r="G15" i="3"/>
  <c r="B16" i="3"/>
  <c r="C16" i="3"/>
  <c r="D16" i="3"/>
  <c r="G16" i="3"/>
  <c r="B17" i="3"/>
  <c r="C17" i="3"/>
  <c r="D17" i="3"/>
  <c r="G17" i="3"/>
  <c r="B18" i="3"/>
  <c r="C18" i="3"/>
  <c r="D18" i="3"/>
  <c r="G18" i="3"/>
  <c r="B19" i="3"/>
  <c r="C19" i="3"/>
  <c r="D19" i="3"/>
  <c r="G19" i="3"/>
  <c r="B20" i="3"/>
  <c r="C20" i="3"/>
  <c r="D20" i="3"/>
  <c r="G20" i="3"/>
  <c r="B21" i="3"/>
  <c r="C21" i="3"/>
  <c r="D21" i="3"/>
  <c r="G21" i="3"/>
  <c r="B22" i="3"/>
  <c r="C22" i="3"/>
  <c r="D22" i="3"/>
  <c r="G22" i="3"/>
  <c r="B23" i="3"/>
  <c r="C23" i="3"/>
  <c r="D23" i="3"/>
  <c r="G23" i="3"/>
  <c r="B24" i="3"/>
  <c r="C24" i="3"/>
  <c r="D24" i="3"/>
  <c r="G24" i="3"/>
  <c r="B25" i="3"/>
  <c r="C25" i="3"/>
  <c r="D25" i="3"/>
  <c r="G25" i="3"/>
  <c r="B26" i="3"/>
  <c r="C26" i="3"/>
  <c r="D26" i="3"/>
  <c r="G26" i="3"/>
  <c r="B27" i="3"/>
  <c r="C27" i="3"/>
  <c r="D27" i="3"/>
  <c r="G27" i="3"/>
  <c r="B28" i="3"/>
  <c r="C28" i="3"/>
  <c r="D28" i="3"/>
  <c r="G28" i="3"/>
  <c r="B29" i="3"/>
  <c r="C29" i="3"/>
  <c r="D29" i="3"/>
  <c r="G29" i="3"/>
  <c r="B30" i="3"/>
  <c r="C30" i="3"/>
  <c r="D30" i="3"/>
  <c r="G30" i="3"/>
  <c r="B31" i="3"/>
  <c r="C31" i="3"/>
  <c r="D31" i="3"/>
  <c r="G31" i="3"/>
  <c r="B32" i="3"/>
  <c r="C32" i="3"/>
  <c r="D32" i="3"/>
  <c r="G32" i="3"/>
  <c r="B33" i="3"/>
  <c r="C33" i="3"/>
  <c r="D33" i="3"/>
  <c r="G33" i="3"/>
  <c r="B34" i="3"/>
  <c r="C34" i="3"/>
  <c r="D34" i="3"/>
  <c r="G34" i="3"/>
  <c r="B35" i="3"/>
  <c r="C35" i="3"/>
  <c r="D35" i="3"/>
  <c r="G35" i="3"/>
  <c r="B36" i="3"/>
  <c r="C36" i="3"/>
  <c r="D36" i="3"/>
  <c r="G36" i="3"/>
  <c r="B37" i="3"/>
  <c r="C37" i="3"/>
  <c r="D37" i="3"/>
  <c r="G37" i="3"/>
  <c r="B38" i="3"/>
  <c r="C38" i="3"/>
  <c r="D38" i="3"/>
  <c r="G38" i="3"/>
  <c r="B39" i="3"/>
  <c r="C39" i="3"/>
  <c r="D39" i="3"/>
  <c r="G39" i="3"/>
  <c r="B40" i="3"/>
  <c r="C40" i="3"/>
  <c r="D40" i="3"/>
  <c r="G40" i="3"/>
  <c r="B41" i="3"/>
  <c r="C41" i="3"/>
  <c r="D41" i="3"/>
  <c r="G41" i="3"/>
  <c r="B42" i="3"/>
  <c r="C42" i="3"/>
  <c r="D42" i="3"/>
  <c r="G42" i="3"/>
  <c r="B43" i="3"/>
  <c r="C43" i="3"/>
  <c r="D43" i="3"/>
  <c r="G43" i="3"/>
  <c r="B44" i="3"/>
  <c r="C44" i="3"/>
  <c r="D44" i="3"/>
  <c r="G44" i="3"/>
</calcChain>
</file>

<file path=xl/sharedStrings.xml><?xml version="1.0" encoding="utf-8"?>
<sst xmlns="http://schemas.openxmlformats.org/spreadsheetml/2006/main" count="9" uniqueCount="9">
  <si>
    <t>序号</t>
    <phoneticPr fontId="2" type="noConversion"/>
  </si>
  <si>
    <t>《职业能力
倾向测验》</t>
    <phoneticPr fontId="2" type="noConversion"/>
  </si>
  <si>
    <t>《综合应用能力》成绩</t>
    <phoneticPr fontId="2" type="noConversion"/>
  </si>
  <si>
    <t>笔试
成绩</t>
    <phoneticPr fontId="2" type="noConversion"/>
  </si>
  <si>
    <t>岗位代码</t>
  </si>
  <si>
    <t>姓名</t>
  </si>
  <si>
    <t>备注</t>
  </si>
  <si>
    <t>准考证号</t>
  </si>
  <si>
    <t>附件：2021年度凤阳县事业单位公开招聘工作人员递补资格复审人员名单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</si>
</sst>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;[Red]0.00"/>
  </numFmts>
  <fonts count="8" x14ac:knownFonts="1">
    <font>
      <sz val="12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sz val="10"/>
      <name val="Arial"/>
      <family val="2"/>
    </font>
    <font>
      <b/>
      <sz val="12"/>
      <name val="宋体"/>
      <charset val="134"/>
    </font>
    <font>
      <b/>
      <sz val="12"/>
      <color indexed="10"/>
      <name val="宋体"/>
      <charset val="134"/>
    </font>
    <font>
      <b/>
      <sz val="16"/>
      <name val="宋体"/>
      <family val="3"/>
      <charset val="134"/>
    </font>
    <font>
      <sz val="16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3" fillId="0" borderId="0"/>
  </cellStyleXfs>
  <cellXfs count="16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 wrapText="1"/>
    </xf>
    <xf numFmtId="176" fontId="1" fillId="0" borderId="1" xfId="1" applyNumberFormat="1" applyFont="1" applyBorder="1" applyAlignment="1">
      <alignment horizontal="center" vertical="center" wrapText="1"/>
    </xf>
    <xf numFmtId="0" fontId="1" fillId="0" borderId="1" xfId="1" applyFont="1" applyBorder="1" applyAlignment="1">
      <alignment horizontal="center" vertical="center" wrapText="1"/>
    </xf>
    <xf numFmtId="0" fontId="1" fillId="0" borderId="1" xfId="1" applyFont="1" applyBorder="1" applyAlignment="1">
      <alignment horizontal="center" vertical="center"/>
    </xf>
    <xf numFmtId="176" fontId="1" fillId="0" borderId="1" xfId="2" applyNumberFormat="1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>
      <alignment vertical="center"/>
    </xf>
    <xf numFmtId="0" fontId="4" fillId="0" borderId="0" xfId="0" applyFont="1" applyBorder="1">
      <alignment vertical="center"/>
    </xf>
    <xf numFmtId="0" fontId="5" fillId="0" borderId="0" xfId="0" applyFont="1" applyBorder="1">
      <alignment vertical="center"/>
    </xf>
    <xf numFmtId="0" fontId="7" fillId="0" borderId="0" xfId="0" applyFont="1" applyBorder="1">
      <alignment vertical="center"/>
    </xf>
    <xf numFmtId="0" fontId="6" fillId="0" borderId="0" xfId="0" applyFont="1" applyBorder="1" applyAlignment="1">
      <alignment horizontal="center" vertical="center"/>
    </xf>
  </cellXfs>
  <cellStyles count="3">
    <cellStyle name="常规" xfId="0" builtinId="0"/>
    <cellStyle name="常规 2" xfId="1"/>
    <cellStyle name="常规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abSelected="1" topLeftCell="A22" workbookViewId="0">
      <selection activeCell="J51" sqref="J51"/>
    </sheetView>
  </sheetViews>
  <sheetFormatPr defaultRowHeight="14.25" x14ac:dyDescent="0.15"/>
  <cols>
    <col min="1" max="1" width="6.125" style="10" customWidth="1"/>
    <col min="2" max="3" width="9" style="10"/>
    <col min="4" max="4" width="17.25" style="10" customWidth="1"/>
    <col min="5" max="5" width="15.125" style="9" customWidth="1"/>
    <col min="6" max="6" width="12.5" style="9" customWidth="1"/>
    <col min="7" max="7" width="13.5" style="10" customWidth="1"/>
    <col min="8" max="8" width="14.875" style="10" customWidth="1"/>
    <col min="9" max="16384" width="9" style="11"/>
  </cols>
  <sheetData>
    <row r="1" spans="1:8" s="14" customFormat="1" ht="24.75" customHeight="1" x14ac:dyDescent="0.15">
      <c r="A1" s="15" t="s">
        <v>8</v>
      </c>
      <c r="B1" s="15"/>
      <c r="C1" s="15"/>
      <c r="D1" s="15"/>
      <c r="E1" s="15"/>
      <c r="F1" s="15"/>
      <c r="G1" s="15"/>
      <c r="H1" s="15"/>
    </row>
    <row r="2" spans="1:8" ht="27.75" customHeight="1" x14ac:dyDescent="0.15">
      <c r="A2" s="1" t="s">
        <v>0</v>
      </c>
      <c r="B2" s="1" t="s">
        <v>4</v>
      </c>
      <c r="C2" s="1" t="s">
        <v>5</v>
      </c>
      <c r="D2" s="1" t="s">
        <v>7</v>
      </c>
      <c r="E2" s="2" t="s">
        <v>1</v>
      </c>
      <c r="F2" s="3" t="s">
        <v>2</v>
      </c>
      <c r="G2" s="4" t="s">
        <v>3</v>
      </c>
      <c r="H2" s="5" t="s">
        <v>6</v>
      </c>
    </row>
    <row r="3" spans="1:8" s="13" customFormat="1" ht="14.1" customHeight="1" x14ac:dyDescent="0.15">
      <c r="A3" s="8">
        <v>1</v>
      </c>
      <c r="B3" s="1" t="str">
        <f>"9903002"</f>
        <v>9903002</v>
      </c>
      <c r="C3" s="1" t="str">
        <f>"李浩岩"</f>
        <v>李浩岩</v>
      </c>
      <c r="D3" s="1" t="str">
        <f>"202106260310"</f>
        <v>202106260310</v>
      </c>
      <c r="E3" s="6">
        <v>101.5</v>
      </c>
      <c r="F3" s="7">
        <v>92.5</v>
      </c>
      <c r="G3" s="7">
        <f t="shared" ref="G3:G44" si="0">E3+F3</f>
        <v>194</v>
      </c>
      <c r="H3" s="8"/>
    </row>
    <row r="4" spans="1:8" ht="14.1" customHeight="1" x14ac:dyDescent="0.15">
      <c r="A4" s="8">
        <v>2</v>
      </c>
      <c r="B4" s="1" t="str">
        <f>"9903002"</f>
        <v>9903002</v>
      </c>
      <c r="C4" s="1" t="str">
        <f>"赵妍"</f>
        <v>赵妍</v>
      </c>
      <c r="D4" s="1" t="str">
        <f>"202106260308"</f>
        <v>202106260308</v>
      </c>
      <c r="E4" s="6">
        <v>94.5</v>
      </c>
      <c r="F4" s="7">
        <v>98</v>
      </c>
      <c r="G4" s="7">
        <f t="shared" si="0"/>
        <v>192.5</v>
      </c>
      <c r="H4" s="8"/>
    </row>
    <row r="5" spans="1:8" ht="14.1" customHeight="1" x14ac:dyDescent="0.15">
      <c r="A5" s="8">
        <v>3</v>
      </c>
      <c r="B5" s="1" t="str">
        <f>"9903004"</f>
        <v>9903004</v>
      </c>
      <c r="C5" s="1" t="str">
        <f>"朱青青"</f>
        <v>朱青青</v>
      </c>
      <c r="D5" s="1" t="str">
        <f>"202106260331"</f>
        <v>202106260331</v>
      </c>
      <c r="E5" s="6">
        <v>95.2</v>
      </c>
      <c r="F5" s="7">
        <v>93</v>
      </c>
      <c r="G5" s="7">
        <f t="shared" si="0"/>
        <v>188.2</v>
      </c>
      <c r="H5" s="8"/>
    </row>
    <row r="6" spans="1:8" s="12" customFormat="1" ht="14.1" customHeight="1" x14ac:dyDescent="0.15">
      <c r="A6" s="8">
        <v>4</v>
      </c>
      <c r="B6" s="1" t="str">
        <f>"9903004"</f>
        <v>9903004</v>
      </c>
      <c r="C6" s="1" t="str">
        <f>"张宝建"</f>
        <v>张宝建</v>
      </c>
      <c r="D6" s="1" t="str">
        <f>"202106260405"</f>
        <v>202106260405</v>
      </c>
      <c r="E6" s="6">
        <v>99.6</v>
      </c>
      <c r="F6" s="7">
        <v>87.5</v>
      </c>
      <c r="G6" s="7">
        <f t="shared" si="0"/>
        <v>187.1</v>
      </c>
      <c r="H6" s="8"/>
    </row>
    <row r="7" spans="1:8" s="12" customFormat="1" ht="14.1" customHeight="1" x14ac:dyDescent="0.15">
      <c r="A7" s="8">
        <v>5</v>
      </c>
      <c r="B7" s="1" t="str">
        <f>"9903005"</f>
        <v>9903005</v>
      </c>
      <c r="C7" s="1" t="str">
        <f>"刘义涛"</f>
        <v>刘义涛</v>
      </c>
      <c r="D7" s="1" t="str">
        <f>"202106260525"</f>
        <v>202106260525</v>
      </c>
      <c r="E7" s="6">
        <v>103.6</v>
      </c>
      <c r="F7" s="7">
        <v>107</v>
      </c>
      <c r="G7" s="7">
        <f t="shared" si="0"/>
        <v>210.6</v>
      </c>
      <c r="H7" s="8"/>
    </row>
    <row r="8" spans="1:8" s="12" customFormat="1" ht="14.1" customHeight="1" x14ac:dyDescent="0.15">
      <c r="A8" s="8">
        <v>6</v>
      </c>
      <c r="B8" s="1" t="str">
        <f>"9903008"</f>
        <v>9903008</v>
      </c>
      <c r="C8" s="1" t="str">
        <f>"郑阚伟"</f>
        <v>郑阚伟</v>
      </c>
      <c r="D8" s="1" t="str">
        <f>"202106260722"</f>
        <v>202106260722</v>
      </c>
      <c r="E8" s="6">
        <v>101.3</v>
      </c>
      <c r="F8" s="7">
        <v>100.5</v>
      </c>
      <c r="G8" s="7">
        <f t="shared" si="0"/>
        <v>201.8</v>
      </c>
      <c r="H8" s="8"/>
    </row>
    <row r="9" spans="1:8" s="12" customFormat="1" ht="14.1" customHeight="1" x14ac:dyDescent="0.15">
      <c r="A9" s="8">
        <v>7</v>
      </c>
      <c r="B9" s="1" t="str">
        <f>"9903010"</f>
        <v>9903010</v>
      </c>
      <c r="C9" s="1" t="str">
        <f>"朱健"</f>
        <v>朱健</v>
      </c>
      <c r="D9" s="1" t="str">
        <f>"202106260902"</f>
        <v>202106260902</v>
      </c>
      <c r="E9" s="6">
        <v>90.2</v>
      </c>
      <c r="F9" s="7">
        <v>98.5</v>
      </c>
      <c r="G9" s="7">
        <f t="shared" si="0"/>
        <v>188.7</v>
      </c>
      <c r="H9" s="8"/>
    </row>
    <row r="10" spans="1:8" s="12" customFormat="1" ht="14.1" customHeight="1" x14ac:dyDescent="0.15">
      <c r="A10" s="8">
        <v>8</v>
      </c>
      <c r="B10" s="1" t="str">
        <f>"9903011"</f>
        <v>9903011</v>
      </c>
      <c r="C10" s="1" t="str">
        <f>"郭默言"</f>
        <v>郭默言</v>
      </c>
      <c r="D10" s="1" t="str">
        <f>"202106260928"</f>
        <v>202106260928</v>
      </c>
      <c r="E10" s="6">
        <v>89.8</v>
      </c>
      <c r="F10" s="7">
        <v>97</v>
      </c>
      <c r="G10" s="7">
        <f t="shared" si="0"/>
        <v>186.8</v>
      </c>
      <c r="H10" s="8"/>
    </row>
    <row r="11" spans="1:8" s="12" customFormat="1" ht="14.1" customHeight="1" x14ac:dyDescent="0.15">
      <c r="A11" s="8">
        <v>9</v>
      </c>
      <c r="B11" s="1" t="str">
        <f>"9903011"</f>
        <v>9903011</v>
      </c>
      <c r="C11" s="1" t="str">
        <f>"朱城"</f>
        <v>朱城</v>
      </c>
      <c r="D11" s="1" t="str">
        <f>"202106261002"</f>
        <v>202106261002</v>
      </c>
      <c r="E11" s="6">
        <v>83.3</v>
      </c>
      <c r="F11" s="7">
        <v>96.5</v>
      </c>
      <c r="G11" s="7">
        <f t="shared" si="0"/>
        <v>179.8</v>
      </c>
      <c r="H11" s="8"/>
    </row>
    <row r="12" spans="1:8" s="12" customFormat="1" ht="14.1" customHeight="1" x14ac:dyDescent="0.15">
      <c r="A12" s="8">
        <v>10</v>
      </c>
      <c r="B12" s="1" t="str">
        <f>"9903016"</f>
        <v>9903016</v>
      </c>
      <c r="C12" s="1" t="str">
        <f>"陶红凯"</f>
        <v>陶红凯</v>
      </c>
      <c r="D12" s="1" t="str">
        <f>"202106261211"</f>
        <v>202106261211</v>
      </c>
      <c r="E12" s="6">
        <v>72.2</v>
      </c>
      <c r="F12" s="7">
        <v>101</v>
      </c>
      <c r="G12" s="7">
        <f t="shared" si="0"/>
        <v>173.2</v>
      </c>
      <c r="H12" s="8"/>
    </row>
    <row r="13" spans="1:8" s="12" customFormat="1" ht="14.1" customHeight="1" x14ac:dyDescent="0.15">
      <c r="A13" s="8">
        <v>11</v>
      </c>
      <c r="B13" s="1" t="str">
        <f>"9903016"</f>
        <v>9903016</v>
      </c>
      <c r="C13" s="1" t="str">
        <f>"郭晨阳"</f>
        <v>郭晨阳</v>
      </c>
      <c r="D13" s="1" t="str">
        <f>"202106261216"</f>
        <v>202106261216</v>
      </c>
      <c r="E13" s="6">
        <v>66.900000000000006</v>
      </c>
      <c r="F13" s="7">
        <v>92.5</v>
      </c>
      <c r="G13" s="7">
        <f t="shared" si="0"/>
        <v>159.4</v>
      </c>
      <c r="H13" s="8"/>
    </row>
    <row r="14" spans="1:8" s="12" customFormat="1" ht="14.1" customHeight="1" x14ac:dyDescent="0.15">
      <c r="A14" s="8">
        <v>12</v>
      </c>
      <c r="B14" s="1" t="str">
        <f>"9903016"</f>
        <v>9903016</v>
      </c>
      <c r="C14" s="1" t="str">
        <f>"曹春云"</f>
        <v>曹春云</v>
      </c>
      <c r="D14" s="1" t="str">
        <f>"202106261129"</f>
        <v>202106261129</v>
      </c>
      <c r="E14" s="6">
        <v>61.9</v>
      </c>
      <c r="F14" s="7">
        <v>96.5</v>
      </c>
      <c r="G14" s="7">
        <f t="shared" si="0"/>
        <v>158.4</v>
      </c>
      <c r="H14" s="8"/>
    </row>
    <row r="15" spans="1:8" s="12" customFormat="1" ht="14.1" customHeight="1" x14ac:dyDescent="0.15">
      <c r="A15" s="8">
        <v>13</v>
      </c>
      <c r="B15" s="1" t="str">
        <f>"9903017"</f>
        <v>9903017</v>
      </c>
      <c r="C15" s="1" t="str">
        <f>"罗成明"</f>
        <v>罗成明</v>
      </c>
      <c r="D15" s="1" t="str">
        <f>"202106261303"</f>
        <v>202106261303</v>
      </c>
      <c r="E15" s="6">
        <v>121.4</v>
      </c>
      <c r="F15" s="7">
        <v>84.5</v>
      </c>
      <c r="G15" s="7">
        <f t="shared" si="0"/>
        <v>205.9</v>
      </c>
      <c r="H15" s="8"/>
    </row>
    <row r="16" spans="1:8" s="12" customFormat="1" ht="14.1" customHeight="1" x14ac:dyDescent="0.15">
      <c r="A16" s="8">
        <v>14</v>
      </c>
      <c r="B16" s="1" t="str">
        <f>"9903019"</f>
        <v>9903019</v>
      </c>
      <c r="C16" s="1" t="str">
        <f>"卓怡凡"</f>
        <v>卓怡凡</v>
      </c>
      <c r="D16" s="1" t="str">
        <f>"202106261427"</f>
        <v>202106261427</v>
      </c>
      <c r="E16" s="6">
        <v>86.4</v>
      </c>
      <c r="F16" s="7">
        <v>106.5</v>
      </c>
      <c r="G16" s="7">
        <f t="shared" si="0"/>
        <v>192.9</v>
      </c>
      <c r="H16" s="8"/>
    </row>
    <row r="17" spans="1:8" s="12" customFormat="1" ht="14.1" customHeight="1" x14ac:dyDescent="0.15">
      <c r="A17" s="8">
        <v>15</v>
      </c>
      <c r="B17" s="1" t="str">
        <f>"9903027"</f>
        <v>9903027</v>
      </c>
      <c r="C17" s="1" t="str">
        <f>"程可"</f>
        <v>程可</v>
      </c>
      <c r="D17" s="1" t="str">
        <f>"202106261910"</f>
        <v>202106261910</v>
      </c>
      <c r="E17" s="6">
        <v>98.9</v>
      </c>
      <c r="F17" s="7">
        <v>96</v>
      </c>
      <c r="G17" s="7">
        <f t="shared" si="0"/>
        <v>194.9</v>
      </c>
      <c r="H17" s="8"/>
    </row>
    <row r="18" spans="1:8" s="12" customFormat="1" ht="14.1" customHeight="1" x14ac:dyDescent="0.15">
      <c r="A18" s="8">
        <v>16</v>
      </c>
      <c r="B18" s="1" t="str">
        <f>"9903029"</f>
        <v>9903029</v>
      </c>
      <c r="C18" s="1" t="str">
        <f>"马瑞阳"</f>
        <v>马瑞阳</v>
      </c>
      <c r="D18" s="1" t="str">
        <f>"202106262013"</f>
        <v>202106262013</v>
      </c>
      <c r="E18" s="6">
        <v>92.3</v>
      </c>
      <c r="F18" s="7">
        <v>97.5</v>
      </c>
      <c r="G18" s="7">
        <f t="shared" si="0"/>
        <v>189.8</v>
      </c>
      <c r="H18" s="8"/>
    </row>
    <row r="19" spans="1:8" s="12" customFormat="1" ht="14.1" customHeight="1" x14ac:dyDescent="0.15">
      <c r="A19" s="8">
        <v>17</v>
      </c>
      <c r="B19" s="1" t="str">
        <f t="shared" ref="B19:B25" si="1">"9903034"</f>
        <v>9903034</v>
      </c>
      <c r="C19" s="1" t="str">
        <f>"邓囡囡"</f>
        <v>邓囡囡</v>
      </c>
      <c r="D19" s="1" t="str">
        <f>"202106262630"</f>
        <v>202106262630</v>
      </c>
      <c r="E19" s="6">
        <v>105.4</v>
      </c>
      <c r="F19" s="7">
        <v>97.5</v>
      </c>
      <c r="G19" s="7">
        <f t="shared" si="0"/>
        <v>202.9</v>
      </c>
      <c r="H19" s="8"/>
    </row>
    <row r="20" spans="1:8" s="12" customFormat="1" ht="14.1" customHeight="1" x14ac:dyDescent="0.15">
      <c r="A20" s="8">
        <v>18</v>
      </c>
      <c r="B20" s="1" t="str">
        <f t="shared" si="1"/>
        <v>9903034</v>
      </c>
      <c r="C20" s="1" t="str">
        <f>"谢庚"</f>
        <v>谢庚</v>
      </c>
      <c r="D20" s="1" t="str">
        <f>"202106263301"</f>
        <v>202106263301</v>
      </c>
      <c r="E20" s="6">
        <v>97.8</v>
      </c>
      <c r="F20" s="7">
        <v>105</v>
      </c>
      <c r="G20" s="7">
        <f t="shared" si="0"/>
        <v>202.8</v>
      </c>
      <c r="H20" s="8"/>
    </row>
    <row r="21" spans="1:8" s="12" customFormat="1" ht="14.1" customHeight="1" x14ac:dyDescent="0.15">
      <c r="A21" s="8">
        <v>19</v>
      </c>
      <c r="B21" s="1" t="str">
        <f t="shared" si="1"/>
        <v>9903034</v>
      </c>
      <c r="C21" s="1" t="str">
        <f>"李勇"</f>
        <v>李勇</v>
      </c>
      <c r="D21" s="1" t="str">
        <f>"202106263407"</f>
        <v>202106263407</v>
      </c>
      <c r="E21" s="6">
        <v>104.8</v>
      </c>
      <c r="F21" s="7">
        <v>98</v>
      </c>
      <c r="G21" s="7">
        <f t="shared" si="0"/>
        <v>202.8</v>
      </c>
      <c r="H21" s="8"/>
    </row>
    <row r="22" spans="1:8" s="12" customFormat="1" ht="14.1" customHeight="1" x14ac:dyDescent="0.15">
      <c r="A22" s="8">
        <v>20</v>
      </c>
      <c r="B22" s="1" t="str">
        <f t="shared" si="1"/>
        <v>9903034</v>
      </c>
      <c r="C22" s="1" t="str">
        <f>"余银伟"</f>
        <v>余银伟</v>
      </c>
      <c r="D22" s="1" t="str">
        <f>"202106263405"</f>
        <v>202106263405</v>
      </c>
      <c r="E22" s="6">
        <v>110.6</v>
      </c>
      <c r="F22" s="7">
        <v>92</v>
      </c>
      <c r="G22" s="7">
        <f t="shared" si="0"/>
        <v>202.6</v>
      </c>
      <c r="H22" s="8"/>
    </row>
    <row r="23" spans="1:8" s="12" customFormat="1" ht="14.1" customHeight="1" x14ac:dyDescent="0.15">
      <c r="A23" s="8">
        <v>21</v>
      </c>
      <c r="B23" s="1" t="str">
        <f t="shared" si="1"/>
        <v>9903034</v>
      </c>
      <c r="C23" s="1" t="str">
        <f>"陈云涛"</f>
        <v>陈云涛</v>
      </c>
      <c r="D23" s="1" t="str">
        <f>"202106263318"</f>
        <v>202106263318</v>
      </c>
      <c r="E23" s="6">
        <v>111.4</v>
      </c>
      <c r="F23" s="7">
        <v>91</v>
      </c>
      <c r="G23" s="7">
        <f t="shared" si="0"/>
        <v>202.4</v>
      </c>
      <c r="H23" s="8"/>
    </row>
    <row r="24" spans="1:8" s="12" customFormat="1" ht="14.1" customHeight="1" x14ac:dyDescent="0.15">
      <c r="A24" s="8">
        <v>22</v>
      </c>
      <c r="B24" s="1" t="str">
        <f t="shared" si="1"/>
        <v>9903034</v>
      </c>
      <c r="C24" s="1" t="str">
        <f>"刘畅"</f>
        <v>刘畅</v>
      </c>
      <c r="D24" s="1" t="str">
        <f>"202106263212"</f>
        <v>202106263212</v>
      </c>
      <c r="E24" s="6">
        <v>106</v>
      </c>
      <c r="F24" s="7">
        <v>96</v>
      </c>
      <c r="G24" s="7">
        <f t="shared" si="0"/>
        <v>202</v>
      </c>
      <c r="H24" s="8"/>
    </row>
    <row r="25" spans="1:8" s="12" customFormat="1" ht="14.1" customHeight="1" x14ac:dyDescent="0.15">
      <c r="A25" s="8">
        <v>23</v>
      </c>
      <c r="B25" s="1" t="str">
        <f t="shared" si="1"/>
        <v>9903034</v>
      </c>
      <c r="C25" s="1" t="str">
        <f>"常新"</f>
        <v>常新</v>
      </c>
      <c r="D25" s="1" t="str">
        <f>"202106262623"</f>
        <v>202106262623</v>
      </c>
      <c r="E25" s="6">
        <v>115.6</v>
      </c>
      <c r="F25" s="7">
        <v>86</v>
      </c>
      <c r="G25" s="7">
        <f t="shared" si="0"/>
        <v>201.6</v>
      </c>
      <c r="H25" s="8"/>
    </row>
    <row r="26" spans="1:8" s="12" customFormat="1" ht="14.1" customHeight="1" x14ac:dyDescent="0.15">
      <c r="A26" s="8">
        <v>24</v>
      </c>
      <c r="B26" s="1" t="str">
        <f>"9903035"</f>
        <v>9903035</v>
      </c>
      <c r="C26" s="1" t="str">
        <f>"王克成"</f>
        <v>王克成</v>
      </c>
      <c r="D26" s="1" t="str">
        <f>"202106263509"</f>
        <v>202106263509</v>
      </c>
      <c r="E26" s="6">
        <v>98.4</v>
      </c>
      <c r="F26" s="7">
        <v>96</v>
      </c>
      <c r="G26" s="7">
        <f t="shared" si="0"/>
        <v>194.4</v>
      </c>
      <c r="H26" s="8"/>
    </row>
    <row r="27" spans="1:8" s="12" customFormat="1" ht="14.1" customHeight="1" x14ac:dyDescent="0.15">
      <c r="A27" s="8">
        <v>25</v>
      </c>
      <c r="B27" s="1" t="str">
        <f>"9903035"</f>
        <v>9903035</v>
      </c>
      <c r="C27" s="1" t="str">
        <f>"刘昭昭"</f>
        <v>刘昭昭</v>
      </c>
      <c r="D27" s="1" t="str">
        <f>"202106263501"</f>
        <v>202106263501</v>
      </c>
      <c r="E27" s="6">
        <v>91.2</v>
      </c>
      <c r="F27" s="7">
        <v>99.5</v>
      </c>
      <c r="G27" s="7">
        <f t="shared" si="0"/>
        <v>190.7</v>
      </c>
      <c r="H27" s="8"/>
    </row>
    <row r="28" spans="1:8" s="13" customFormat="1" ht="14.1" customHeight="1" x14ac:dyDescent="0.15">
      <c r="A28" s="8">
        <v>26</v>
      </c>
      <c r="B28" s="1" t="str">
        <f>"9903036"</f>
        <v>9903036</v>
      </c>
      <c r="C28" s="1" t="str">
        <f>"周爱玉"</f>
        <v>周爱玉</v>
      </c>
      <c r="D28" s="1" t="str">
        <f>"202106263524"</f>
        <v>202106263524</v>
      </c>
      <c r="E28" s="6">
        <v>86.6</v>
      </c>
      <c r="F28" s="7">
        <v>87.5</v>
      </c>
      <c r="G28" s="7">
        <f t="shared" si="0"/>
        <v>174.1</v>
      </c>
      <c r="H28" s="8"/>
    </row>
    <row r="29" spans="1:8" s="12" customFormat="1" ht="14.1" customHeight="1" x14ac:dyDescent="0.15">
      <c r="A29" s="8">
        <v>27</v>
      </c>
      <c r="B29" s="1" t="str">
        <f>"9903042"</f>
        <v>9903042</v>
      </c>
      <c r="C29" s="1" t="str">
        <f>"金嘉南"</f>
        <v>金嘉南</v>
      </c>
      <c r="D29" s="1" t="str">
        <f>"202106263723"</f>
        <v>202106263723</v>
      </c>
      <c r="E29" s="6">
        <v>101.3</v>
      </c>
      <c r="F29" s="7">
        <v>96.5</v>
      </c>
      <c r="G29" s="7">
        <f t="shared" si="0"/>
        <v>197.8</v>
      </c>
      <c r="H29" s="8"/>
    </row>
    <row r="30" spans="1:8" s="12" customFormat="1" ht="14.1" customHeight="1" x14ac:dyDescent="0.15">
      <c r="A30" s="8">
        <v>28</v>
      </c>
      <c r="B30" s="1" t="str">
        <f>"9903042"</f>
        <v>9903042</v>
      </c>
      <c r="C30" s="1" t="str">
        <f>"杨修正"</f>
        <v>杨修正</v>
      </c>
      <c r="D30" s="1" t="str">
        <f>"202106263720"</f>
        <v>202106263720</v>
      </c>
      <c r="E30" s="6">
        <v>91.1</v>
      </c>
      <c r="F30" s="7">
        <v>88</v>
      </c>
      <c r="G30" s="7">
        <f t="shared" si="0"/>
        <v>179.1</v>
      </c>
      <c r="H30" s="8"/>
    </row>
    <row r="31" spans="1:8" s="12" customFormat="1" ht="14.1" customHeight="1" x14ac:dyDescent="0.15">
      <c r="A31" s="8">
        <v>29</v>
      </c>
      <c r="B31" s="1" t="str">
        <f>"9903047"</f>
        <v>9903047</v>
      </c>
      <c r="C31" s="1" t="str">
        <f>"周全"</f>
        <v>周全</v>
      </c>
      <c r="D31" s="1" t="str">
        <f>"202106264129"</f>
        <v>202106264129</v>
      </c>
      <c r="E31" s="6">
        <v>94.3</v>
      </c>
      <c r="F31" s="7">
        <v>111.5</v>
      </c>
      <c r="G31" s="7">
        <f t="shared" si="0"/>
        <v>205.8</v>
      </c>
      <c r="H31" s="8"/>
    </row>
    <row r="32" spans="1:8" s="13" customFormat="1" ht="14.1" customHeight="1" x14ac:dyDescent="0.15">
      <c r="A32" s="8">
        <v>30</v>
      </c>
      <c r="B32" s="1" t="str">
        <f>"9903050"</f>
        <v>9903050</v>
      </c>
      <c r="C32" s="1" t="str">
        <f>"姬胜辉"</f>
        <v>姬胜辉</v>
      </c>
      <c r="D32" s="1" t="str">
        <f>"202106264529"</f>
        <v>202106264529</v>
      </c>
      <c r="E32" s="6">
        <v>104.4</v>
      </c>
      <c r="F32" s="7">
        <v>100.5</v>
      </c>
      <c r="G32" s="7">
        <f t="shared" si="0"/>
        <v>204.9</v>
      </c>
      <c r="H32" s="8"/>
    </row>
    <row r="33" spans="1:8" s="13" customFormat="1" ht="14.1" customHeight="1" x14ac:dyDescent="0.15">
      <c r="A33" s="8">
        <v>31</v>
      </c>
      <c r="B33" s="1" t="str">
        <f>"9903050"</f>
        <v>9903050</v>
      </c>
      <c r="C33" s="1" t="str">
        <f>"徐敏"</f>
        <v>徐敏</v>
      </c>
      <c r="D33" s="1" t="str">
        <f>"202106264522"</f>
        <v>202106264522</v>
      </c>
      <c r="E33" s="6">
        <v>86</v>
      </c>
      <c r="F33" s="7">
        <v>118</v>
      </c>
      <c r="G33" s="7">
        <f t="shared" si="0"/>
        <v>204</v>
      </c>
      <c r="H33" s="8"/>
    </row>
    <row r="34" spans="1:8" s="12" customFormat="1" ht="14.1" customHeight="1" x14ac:dyDescent="0.15">
      <c r="A34" s="8">
        <v>32</v>
      </c>
      <c r="B34" s="1" t="str">
        <f>"9903050"</f>
        <v>9903050</v>
      </c>
      <c r="C34" s="1" t="str">
        <f>"张少培"</f>
        <v>张少培</v>
      </c>
      <c r="D34" s="1" t="str">
        <f>"202106264514"</f>
        <v>202106264514</v>
      </c>
      <c r="E34" s="6">
        <v>104.9</v>
      </c>
      <c r="F34" s="7">
        <v>98.5</v>
      </c>
      <c r="G34" s="7">
        <f t="shared" si="0"/>
        <v>203.4</v>
      </c>
      <c r="H34" s="8"/>
    </row>
    <row r="35" spans="1:8" s="13" customFormat="1" ht="14.1" customHeight="1" x14ac:dyDescent="0.15">
      <c r="A35" s="8">
        <v>33</v>
      </c>
      <c r="B35" s="1" t="str">
        <f>"9903050"</f>
        <v>9903050</v>
      </c>
      <c r="C35" s="1" t="str">
        <f>"胡锦仪"</f>
        <v>胡锦仪</v>
      </c>
      <c r="D35" s="1" t="str">
        <f>"202106264610"</f>
        <v>202106264610</v>
      </c>
      <c r="E35" s="6">
        <v>96.4</v>
      </c>
      <c r="F35" s="7">
        <v>107</v>
      </c>
      <c r="G35" s="7">
        <f t="shared" si="0"/>
        <v>203.4</v>
      </c>
      <c r="H35" s="8"/>
    </row>
    <row r="36" spans="1:8" ht="14.1" customHeight="1" x14ac:dyDescent="0.15">
      <c r="A36" s="8">
        <v>34</v>
      </c>
      <c r="B36" s="1" t="str">
        <f>"9903050"</f>
        <v>9903050</v>
      </c>
      <c r="C36" s="1" t="str">
        <f>"李璇"</f>
        <v>李璇</v>
      </c>
      <c r="D36" s="1" t="str">
        <f>"202106264515"</f>
        <v>202106264515</v>
      </c>
      <c r="E36" s="6">
        <v>89.1</v>
      </c>
      <c r="F36" s="7">
        <v>114</v>
      </c>
      <c r="G36" s="7">
        <f t="shared" si="0"/>
        <v>203.1</v>
      </c>
      <c r="H36" s="8"/>
    </row>
    <row r="37" spans="1:8" ht="14.1" customHeight="1" x14ac:dyDescent="0.15">
      <c r="A37" s="8">
        <v>35</v>
      </c>
      <c r="B37" s="1" t="str">
        <f>"9903051"</f>
        <v>9903051</v>
      </c>
      <c r="C37" s="1" t="str">
        <f>"钱新雨"</f>
        <v>钱新雨</v>
      </c>
      <c r="D37" s="1" t="str">
        <f>"202106264805"</f>
        <v>202106264805</v>
      </c>
      <c r="E37" s="6">
        <v>95.2</v>
      </c>
      <c r="F37" s="7">
        <v>116.5</v>
      </c>
      <c r="G37" s="7">
        <f t="shared" si="0"/>
        <v>211.7</v>
      </c>
      <c r="H37" s="8"/>
    </row>
    <row r="38" spans="1:8" ht="14.1" customHeight="1" x14ac:dyDescent="0.15">
      <c r="A38" s="8">
        <v>36</v>
      </c>
      <c r="B38" s="1" t="str">
        <f>"9903051"</f>
        <v>9903051</v>
      </c>
      <c r="C38" s="1" t="str">
        <f>"王宇姝"</f>
        <v>王宇姝</v>
      </c>
      <c r="D38" s="1" t="str">
        <f>"202106264702"</f>
        <v>202106264702</v>
      </c>
      <c r="E38" s="6">
        <v>97.4</v>
      </c>
      <c r="F38" s="7">
        <v>113.5</v>
      </c>
      <c r="G38" s="7">
        <f t="shared" si="0"/>
        <v>210.9</v>
      </c>
      <c r="H38" s="8"/>
    </row>
    <row r="39" spans="1:8" s="12" customFormat="1" ht="14.1" customHeight="1" x14ac:dyDescent="0.15">
      <c r="A39" s="8">
        <v>37</v>
      </c>
      <c r="B39" s="1" t="str">
        <f>"9903052"</f>
        <v>9903052</v>
      </c>
      <c r="C39" s="1" t="str">
        <f>"董欣楠"</f>
        <v>董欣楠</v>
      </c>
      <c r="D39" s="1" t="str">
        <f>"202106265504"</f>
        <v>202106265504</v>
      </c>
      <c r="E39" s="6">
        <v>94.4</v>
      </c>
      <c r="F39" s="7">
        <v>114.5</v>
      </c>
      <c r="G39" s="7">
        <f t="shared" si="0"/>
        <v>208.9</v>
      </c>
      <c r="H39" s="8"/>
    </row>
    <row r="40" spans="1:8" s="12" customFormat="1" ht="14.1" customHeight="1" x14ac:dyDescent="0.15">
      <c r="A40" s="8">
        <v>38</v>
      </c>
      <c r="B40" s="1" t="str">
        <f>"9903052"</f>
        <v>9903052</v>
      </c>
      <c r="C40" s="1" t="str">
        <f>"陈思敏"</f>
        <v>陈思敏</v>
      </c>
      <c r="D40" s="1" t="str">
        <f>"202106264920"</f>
        <v>202106264920</v>
      </c>
      <c r="E40" s="6">
        <v>96.6</v>
      </c>
      <c r="F40" s="7">
        <v>112</v>
      </c>
      <c r="G40" s="7">
        <f t="shared" si="0"/>
        <v>208.6</v>
      </c>
      <c r="H40" s="8"/>
    </row>
    <row r="41" spans="1:8" s="12" customFormat="1" ht="14.1" customHeight="1" x14ac:dyDescent="0.15">
      <c r="A41" s="8">
        <v>39</v>
      </c>
      <c r="B41" s="1" t="str">
        <f>"9903053"</f>
        <v>9903053</v>
      </c>
      <c r="C41" s="1" t="str">
        <f>"刘子旋"</f>
        <v>刘子旋</v>
      </c>
      <c r="D41" s="1" t="str">
        <f>"202106265901"</f>
        <v>202106265901</v>
      </c>
      <c r="E41" s="6">
        <v>106.9</v>
      </c>
      <c r="F41" s="7">
        <v>106.5</v>
      </c>
      <c r="G41" s="7">
        <f t="shared" si="0"/>
        <v>213.4</v>
      </c>
      <c r="H41" s="8"/>
    </row>
    <row r="42" spans="1:8" s="12" customFormat="1" ht="14.1" customHeight="1" x14ac:dyDescent="0.15">
      <c r="A42" s="8">
        <v>40</v>
      </c>
      <c r="B42" s="1" t="str">
        <f>"9903054"</f>
        <v>9903054</v>
      </c>
      <c r="C42" s="1" t="str">
        <f>"张柯"</f>
        <v>张柯</v>
      </c>
      <c r="D42" s="1" t="str">
        <f>"202106266008"</f>
        <v>202106266008</v>
      </c>
      <c r="E42" s="6">
        <v>96.2</v>
      </c>
      <c r="F42" s="7">
        <v>106.5</v>
      </c>
      <c r="G42" s="7">
        <f t="shared" si="0"/>
        <v>202.7</v>
      </c>
      <c r="H42" s="8"/>
    </row>
    <row r="43" spans="1:8" s="13" customFormat="1" ht="14.1" customHeight="1" x14ac:dyDescent="0.15">
      <c r="A43" s="8">
        <v>41</v>
      </c>
      <c r="B43" s="1" t="str">
        <f>"9903054"</f>
        <v>9903054</v>
      </c>
      <c r="C43" s="1" t="str">
        <f>"刘创"</f>
        <v>刘创</v>
      </c>
      <c r="D43" s="1" t="str">
        <f>"202106265924"</f>
        <v>202106265924</v>
      </c>
      <c r="E43" s="6">
        <v>94.3</v>
      </c>
      <c r="F43" s="7">
        <v>104.5</v>
      </c>
      <c r="G43" s="7">
        <f t="shared" si="0"/>
        <v>198.8</v>
      </c>
      <c r="H43" s="8"/>
    </row>
    <row r="44" spans="1:8" s="12" customFormat="1" ht="14.1" customHeight="1" x14ac:dyDescent="0.15">
      <c r="A44" s="8">
        <v>42</v>
      </c>
      <c r="B44" s="1" t="str">
        <f>"9903054"</f>
        <v>9903054</v>
      </c>
      <c r="C44" s="1" t="str">
        <f>"林羽"</f>
        <v>林羽</v>
      </c>
      <c r="D44" s="1" t="str">
        <f>"202106266020"</f>
        <v>202106266020</v>
      </c>
      <c r="E44" s="6">
        <v>88.9</v>
      </c>
      <c r="F44" s="7">
        <v>105.5</v>
      </c>
      <c r="G44" s="7">
        <f t="shared" si="0"/>
        <v>194.4</v>
      </c>
      <c r="H44" s="8"/>
    </row>
  </sheetData>
  <mergeCells count="1">
    <mergeCell ref="A1:H1"/>
  </mergeCells>
  <phoneticPr fontId="2" type="noConversion"/>
  <pageMargins left="0.74803149606299213" right="0.74803149606299213" top="0.98425196850393704" bottom="0.78740157480314965" header="0.51181102362204722" footer="0.51181102362204722"/>
  <pageSetup paperSize="9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递补资格复审人员名单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Microsoft</cp:lastModifiedBy>
  <cp:lastPrinted>2021-06-24T06:44:50Z</cp:lastPrinted>
  <dcterms:created xsi:type="dcterms:W3CDTF">2021-06-22T12:14:06Z</dcterms:created>
  <dcterms:modified xsi:type="dcterms:W3CDTF">2021-07-22T02:22:29Z</dcterms:modified>
</cp:coreProperties>
</file>